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Лист1" sheetId="1" r:id="rId1"/>
    <sheet name="6мес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<sst xmlns="http://schemas.openxmlformats.org/spreadsheetml/2006/main" count="98" uniqueCount="71">
  <si>
    <t>Доходы:</t>
  </si>
  <si>
    <t>счет</t>
  </si>
  <si>
    <t>1 квартал</t>
  </si>
  <si>
    <t>2 квартал</t>
  </si>
  <si>
    <t>3 квартал</t>
  </si>
  <si>
    <t>4 квартал</t>
  </si>
  <si>
    <t>50.1-62.1</t>
  </si>
  <si>
    <t>51.0-62.1</t>
  </si>
  <si>
    <t>Итого за год.</t>
  </si>
  <si>
    <t>Итого за период:</t>
  </si>
  <si>
    <t>Расходы:</t>
  </si>
  <si>
    <t>Расходы на оплату труда</t>
  </si>
  <si>
    <t>Расходы на пенсион.страхование</t>
  </si>
  <si>
    <t>Оплата услуг банка</t>
  </si>
  <si>
    <t>Расходы на канцелярские товары</t>
  </si>
  <si>
    <t>Приобретение права на использование программ для ЭВМ и баз данных</t>
  </si>
  <si>
    <t>Расходы на подготовку и переподготовку кадров</t>
  </si>
  <si>
    <t>Расходы на обслуживание ККМ</t>
  </si>
  <si>
    <t>Расходы по вывозу ТБО</t>
  </si>
  <si>
    <t>Расходы на оплату труда по договорам подряда</t>
  </si>
  <si>
    <t>Расходы по договору аренды транспорта</t>
  </si>
  <si>
    <t>Материальные расходы, материалы, инструменты и прочее</t>
  </si>
  <si>
    <t>Оплата поставщикам услуг:</t>
  </si>
  <si>
    <t>ИГТСК(ГВС и отопление)</t>
  </si>
  <si>
    <t>ООО"Энергосбыт"(электроэн.)</t>
  </si>
  <si>
    <t>Доходы-Расходы:</t>
  </si>
  <si>
    <t>Доходы 1С-бухгалтерия:</t>
  </si>
  <si>
    <t>Доходы-расходы</t>
  </si>
  <si>
    <t xml:space="preserve">Год </t>
  </si>
  <si>
    <t>69.0</t>
  </si>
  <si>
    <t>91.4</t>
  </si>
  <si>
    <t>Итого по поставщикам услуг:</t>
  </si>
  <si>
    <t>Прочие хоз.расходы</t>
  </si>
  <si>
    <t>70-50.1</t>
  </si>
  <si>
    <t>Расходы по обслуживанию лифтов</t>
  </si>
  <si>
    <t>ООО"Тепловодоконтроль" (поверка приборов учета)</t>
  </si>
  <si>
    <t>Суммы налогов и сборов, за исключ.единого (Негат.возд.на окр.среду; зем.налог; налог УСНО)</t>
  </si>
  <si>
    <t>Итого затраты по ООО "Холдинг-Радужный":</t>
  </si>
  <si>
    <t>в т.ч. по статье "Ремонт":</t>
  </si>
  <si>
    <t>Спецодежда</t>
  </si>
  <si>
    <t>Аудиторские услуги</t>
  </si>
  <si>
    <t>Судебные расходы и арбитражные сборы, адвокатские услуги</t>
  </si>
  <si>
    <t>Услуги связи, сотовая, интернет</t>
  </si>
  <si>
    <t>Расходы на почтовые, телеграфные, телефон. Обслуж.компьют.техники</t>
  </si>
  <si>
    <t>Книга Доходов и расходов за 2011 г.</t>
  </si>
  <si>
    <t>МУП ПУ ВКХ, ООО"Танар",  (ХВС, канализ.)</t>
  </si>
  <si>
    <t>возмещение из бюджета на кап.ремонт</t>
  </si>
  <si>
    <t>51.0-86.1</t>
  </si>
  <si>
    <t>Прочий приход денежных средств</t>
  </si>
  <si>
    <t>50.1-71.1</t>
  </si>
  <si>
    <t>Расходы 1С-Бухгалтерия:</t>
  </si>
  <si>
    <t>ООО "БайкалПромПоставка" (насосы; установка насосов)</t>
  </si>
  <si>
    <t>ООО "Пробизнесгруппа" (почтовые ящики)</t>
  </si>
  <si>
    <t>за 2012 год.</t>
  </si>
  <si>
    <t>Итого за 2012 год:</t>
  </si>
  <si>
    <t>Приход денежных средств от населения и собственников помещений по кассе предприятия.</t>
  </si>
  <si>
    <t>Приход денежных средств от населения и собственников помещений на расчетный счет</t>
  </si>
  <si>
    <t>Победина А.П.</t>
  </si>
  <si>
    <t>Главный бухгалтер:</t>
  </si>
  <si>
    <t>ООО "Холдинг-Радужный"</t>
  </si>
  <si>
    <t>Бухгалтерский учет хозяйственно-финансовой деятельности предприятия</t>
  </si>
  <si>
    <t>Рег.№ 3807002001; к/п 38011</t>
  </si>
  <si>
    <t>ИНН 3812062542;  КПП381201001</t>
  </si>
  <si>
    <t>Приход денежных средств от населения по кассе предприятия.</t>
  </si>
  <si>
    <t>Приход денежных средств от населения  на расчетный счет</t>
  </si>
  <si>
    <t>Приход денежных средств от собственников нежилых помещений по кассе предприятия.</t>
  </si>
  <si>
    <t>Приход денежных средств от собственников нежилых помещений на расчетный счет</t>
  </si>
  <si>
    <t>50.1-62.1;76.1</t>
  </si>
  <si>
    <t>Прочий приход денежных средств (платные услуги населению)</t>
  </si>
  <si>
    <t>51.0-76.5</t>
  </si>
  <si>
    <t>возмещение 1% за сбор средств по ст."Найм помещений"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</si>
</sst>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wrapText="1"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31.625" style="0" customWidth="1"/>
    <col min="3" max="3" width="13.75390625" style="0" bestFit="1" customWidth="1"/>
    <col min="4" max="4" width="10.875" style="0" bestFit="1" customWidth="1"/>
    <col min="5" max="7" width="10.625" style="0" bestFit="1" customWidth="1"/>
    <col min="8" max="8" width="12.125" style="0" bestFit="1" customWidth="1"/>
    <col min="9" max="9" width="4.125" style="0" bestFit="1" customWidth="1"/>
    <col min="10" max="10" width="8.125" style="0" customWidth="1"/>
  </cols>
  <sheetData>
    <row r="1" spans="1:8" ht="14.25">
      <c r="A1" s="29"/>
      <c r="B1" s="59" t="s">
        <v>59</v>
      </c>
      <c r="C1" s="59"/>
      <c r="D1" s="59"/>
      <c r="E1" s="59"/>
      <c r="F1" s="59"/>
      <c r="G1" s="59"/>
      <c r="H1" s="60"/>
    </row>
    <row r="2" spans="1:8" ht="12.75">
      <c r="A2" s="26"/>
      <c r="B2" s="1" t="s">
        <v>62</v>
      </c>
      <c r="C2" s="1"/>
      <c r="D2" s="1"/>
      <c r="E2" s="1"/>
      <c r="F2" s="1"/>
      <c r="G2" s="1"/>
      <c r="H2" s="45"/>
    </row>
    <row r="3" spans="1:8" ht="12.75">
      <c r="A3" s="26"/>
      <c r="B3" s="1" t="s">
        <v>61</v>
      </c>
      <c r="C3" s="1"/>
      <c r="D3" s="1"/>
      <c r="E3" s="1"/>
      <c r="F3" s="1"/>
      <c r="G3" s="1"/>
      <c r="H3" s="45"/>
    </row>
    <row r="4" spans="1:8" ht="12.75">
      <c r="A4" s="26"/>
      <c r="B4" s="1"/>
      <c r="C4" s="1"/>
      <c r="D4" s="1"/>
      <c r="E4" s="1"/>
      <c r="F4" s="1"/>
      <c r="G4" s="1"/>
      <c r="H4" s="45"/>
    </row>
    <row r="5" spans="1:8" ht="12.75">
      <c r="A5" s="26"/>
      <c r="B5" s="1"/>
      <c r="C5" s="1"/>
      <c r="D5" s="1"/>
      <c r="E5" s="1"/>
      <c r="F5" s="1"/>
      <c r="G5" s="1"/>
      <c r="H5" s="45"/>
    </row>
    <row r="6" spans="1:8" ht="12.75">
      <c r="A6" s="52" t="s">
        <v>60</v>
      </c>
      <c r="B6" s="53"/>
      <c r="C6" s="53"/>
      <c r="D6" s="53"/>
      <c r="E6" s="53"/>
      <c r="F6" s="53"/>
      <c r="G6" s="53"/>
      <c r="H6" s="54"/>
    </row>
    <row r="7" spans="1:8" ht="12.75">
      <c r="A7" s="55" t="s">
        <v>53</v>
      </c>
      <c r="B7" s="56"/>
      <c r="C7" s="56"/>
      <c r="D7" s="56"/>
      <c r="E7" s="56"/>
      <c r="F7" s="56"/>
      <c r="G7" s="56"/>
      <c r="H7" s="57"/>
    </row>
    <row r="8" spans="1:8" ht="12.75">
      <c r="A8" s="26"/>
      <c r="B8" s="1"/>
      <c r="C8" s="1"/>
      <c r="D8" s="1"/>
      <c r="E8" s="1"/>
      <c r="F8" s="1"/>
      <c r="G8" s="1"/>
      <c r="H8" s="45"/>
    </row>
    <row r="9" spans="1:8" ht="12.75">
      <c r="A9" s="64" t="s">
        <v>0</v>
      </c>
      <c r="B9" s="65"/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9" t="s">
        <v>8</v>
      </c>
    </row>
    <row r="10" spans="1:8" ht="51">
      <c r="A10" s="9">
        <v>1</v>
      </c>
      <c r="B10" s="40" t="s">
        <v>55</v>
      </c>
      <c r="C10" s="41" t="s">
        <v>6</v>
      </c>
      <c r="D10" s="24">
        <v>2083792.94</v>
      </c>
      <c r="E10" s="24"/>
      <c r="F10" s="24"/>
      <c r="G10" s="24"/>
      <c r="H10" s="24">
        <f>SUM(D10:G10)</f>
        <v>2083792.94</v>
      </c>
    </row>
    <row r="11" spans="1:8" ht="38.25">
      <c r="A11" s="9">
        <v>2</v>
      </c>
      <c r="B11" s="40" t="s">
        <v>56</v>
      </c>
      <c r="C11" s="41" t="s">
        <v>7</v>
      </c>
      <c r="D11" s="24">
        <v>912874.24</v>
      </c>
      <c r="E11" s="24"/>
      <c r="F11" s="24"/>
      <c r="G11" s="24"/>
      <c r="H11" s="24">
        <f>SUM(D11:G11)</f>
        <v>912874.24</v>
      </c>
    </row>
    <row r="12" spans="1:8" ht="25.5">
      <c r="A12" s="9">
        <v>3</v>
      </c>
      <c r="B12" s="40" t="s">
        <v>46</v>
      </c>
      <c r="C12" s="42" t="s">
        <v>47</v>
      </c>
      <c r="D12" s="24">
        <v>0</v>
      </c>
      <c r="E12" s="24"/>
      <c r="F12" s="24"/>
      <c r="G12" s="24"/>
      <c r="H12" s="24">
        <f>SUM(D12:G12)</f>
        <v>0</v>
      </c>
    </row>
    <row r="13" spans="1:14" ht="12.75">
      <c r="A13" s="9">
        <v>4</v>
      </c>
      <c r="B13" s="40" t="s">
        <v>48</v>
      </c>
      <c r="C13" s="42" t="s">
        <v>49</v>
      </c>
      <c r="D13" s="24">
        <v>15000</v>
      </c>
      <c r="E13" s="24"/>
      <c r="F13" s="24"/>
      <c r="G13" s="24"/>
      <c r="H13" s="24">
        <f>SUM(D13:G13)</f>
        <v>15000</v>
      </c>
      <c r="K13" s="2"/>
      <c r="L13" s="2"/>
      <c r="M13" s="2"/>
      <c r="N13" s="2"/>
    </row>
    <row r="14" spans="1:10" ht="12.75">
      <c r="A14" s="43"/>
      <c r="B14" s="44" t="s">
        <v>9</v>
      </c>
      <c r="C14" s="43"/>
      <c r="D14" s="36">
        <f>SUM(D10:D13)</f>
        <v>3011667.1799999997</v>
      </c>
      <c r="E14" s="36">
        <f>SUM(E10:E13)</f>
        <v>0</v>
      </c>
      <c r="F14" s="36">
        <f>SUM(F10:F13)</f>
        <v>0</v>
      </c>
      <c r="G14" s="36">
        <f>SUM(G10:G13)</f>
        <v>0</v>
      </c>
      <c r="H14" s="36">
        <f>SUM(H10:H13)</f>
        <v>3011667.1799999997</v>
      </c>
      <c r="I14" s="5"/>
      <c r="J14" s="6"/>
    </row>
    <row r="15" spans="1:10" ht="12.75">
      <c r="A15" s="1"/>
      <c r="B15" s="38"/>
      <c r="C15" s="1"/>
      <c r="D15" s="39"/>
      <c r="E15" s="39"/>
      <c r="F15" s="39"/>
      <c r="G15" s="39"/>
      <c r="H15" s="39"/>
      <c r="I15" s="5"/>
      <c r="J15" s="6"/>
    </row>
    <row r="16" spans="1:10" ht="12.75">
      <c r="A16" s="1"/>
      <c r="B16" s="38"/>
      <c r="C16" s="1"/>
      <c r="D16" s="39"/>
      <c r="E16" s="39"/>
      <c r="F16" s="39"/>
      <c r="G16" s="39"/>
      <c r="H16" s="39"/>
      <c r="I16" s="5"/>
      <c r="J16" s="6"/>
    </row>
    <row r="17" spans="1:10" ht="25.5" customHeight="1">
      <c r="A17" s="1"/>
      <c r="B17" s="38" t="s">
        <v>58</v>
      </c>
      <c r="C17" s="4"/>
      <c r="D17" s="21"/>
      <c r="E17" s="21"/>
      <c r="F17" s="21"/>
      <c r="G17" s="58" t="s">
        <v>57</v>
      </c>
      <c r="H17" s="58"/>
      <c r="I17" s="5"/>
      <c r="J17" s="6"/>
    </row>
    <row r="18" spans="4:7" ht="12.75">
      <c r="D18" s="20"/>
      <c r="E18" s="20"/>
      <c r="G18" s="37"/>
    </row>
    <row r="19" spans="1:8" ht="12.75">
      <c r="A19" s="66" t="s">
        <v>10</v>
      </c>
      <c r="B19" s="67"/>
      <c r="C19" s="8" t="s">
        <v>1</v>
      </c>
      <c r="D19" s="8" t="s">
        <v>2</v>
      </c>
      <c r="E19" s="8" t="s">
        <v>3</v>
      </c>
      <c r="F19" s="8" t="s">
        <v>4</v>
      </c>
      <c r="G19" s="8" t="s">
        <v>5</v>
      </c>
      <c r="H19" s="9" t="s">
        <v>8</v>
      </c>
    </row>
    <row r="20" spans="1:8" ht="12.75">
      <c r="A20" s="26"/>
      <c r="B20" s="27" t="s">
        <v>11</v>
      </c>
      <c r="C20" s="25" t="s">
        <v>33</v>
      </c>
      <c r="D20" s="18">
        <v>1490542</v>
      </c>
      <c r="E20" s="18"/>
      <c r="F20" s="18"/>
      <c r="G20" s="18"/>
      <c r="H20" s="19">
        <f>SUM(D20:G20)</f>
        <v>1490542</v>
      </c>
    </row>
    <row r="21" spans="1:8" ht="22.5">
      <c r="A21" s="26"/>
      <c r="B21" s="27" t="s">
        <v>19</v>
      </c>
      <c r="C21" s="25" t="s">
        <v>33</v>
      </c>
      <c r="D21" s="18">
        <v>0</v>
      </c>
      <c r="E21" s="18"/>
      <c r="F21" s="18"/>
      <c r="G21" s="18"/>
      <c r="H21" s="19">
        <f aca="true" t="shared" si="0" ref="H21:H38">SUM(D21:G21)</f>
        <v>0</v>
      </c>
    </row>
    <row r="22" spans="1:8" ht="12.75">
      <c r="A22" s="26"/>
      <c r="B22" s="27" t="s">
        <v>12</v>
      </c>
      <c r="C22" s="25" t="s">
        <v>29</v>
      </c>
      <c r="D22" s="18">
        <v>377640</v>
      </c>
      <c r="E22" s="18"/>
      <c r="F22" s="18"/>
      <c r="G22" s="18"/>
      <c r="H22" s="19">
        <f t="shared" si="0"/>
        <v>377640</v>
      </c>
    </row>
    <row r="23" spans="1:8" ht="12.75">
      <c r="A23" s="26"/>
      <c r="B23" s="27" t="s">
        <v>13</v>
      </c>
      <c r="C23" s="25" t="s">
        <v>30</v>
      </c>
      <c r="D23" s="18">
        <f>1960+5964</f>
        <v>7924</v>
      </c>
      <c r="E23" s="18"/>
      <c r="F23" s="18"/>
      <c r="G23" s="18"/>
      <c r="H23" s="19">
        <f t="shared" si="0"/>
        <v>7924</v>
      </c>
    </row>
    <row r="24" spans="1:8" ht="22.5">
      <c r="A24" s="26"/>
      <c r="B24" s="27" t="s">
        <v>21</v>
      </c>
      <c r="C24" s="1"/>
      <c r="D24" s="18">
        <f>20788.25</f>
        <v>20788.25</v>
      </c>
      <c r="E24" s="18"/>
      <c r="F24" s="18"/>
      <c r="G24" s="18"/>
      <c r="H24" s="19">
        <f t="shared" si="0"/>
        <v>20788.25</v>
      </c>
    </row>
    <row r="25" spans="1:8" ht="12.75">
      <c r="A25" s="26"/>
      <c r="B25" s="27" t="s">
        <v>40</v>
      </c>
      <c r="C25" s="1"/>
      <c r="D25" s="18">
        <v>0</v>
      </c>
      <c r="E25" s="18"/>
      <c r="F25" s="18"/>
      <c r="G25" s="18"/>
      <c r="H25" s="19">
        <f t="shared" si="0"/>
        <v>0</v>
      </c>
    </row>
    <row r="26" spans="1:8" ht="12.75">
      <c r="A26" s="26"/>
      <c r="B26" s="27" t="s">
        <v>14</v>
      </c>
      <c r="C26" s="1"/>
      <c r="D26" s="18">
        <v>4030.15</v>
      </c>
      <c r="E26" s="18"/>
      <c r="F26" s="18"/>
      <c r="G26" s="18"/>
      <c r="H26" s="19">
        <f t="shared" si="0"/>
        <v>4030.15</v>
      </c>
    </row>
    <row r="27" spans="1:8" ht="12.75">
      <c r="A27" s="26"/>
      <c r="B27" s="27" t="s">
        <v>42</v>
      </c>
      <c r="C27" s="1"/>
      <c r="D27" s="18">
        <v>4515</v>
      </c>
      <c r="E27" s="18"/>
      <c r="F27" s="18"/>
      <c r="G27" s="18"/>
      <c r="H27" s="19">
        <f t="shared" si="0"/>
        <v>4515</v>
      </c>
    </row>
    <row r="28" spans="1:8" ht="22.5">
      <c r="A28" s="26"/>
      <c r="B28" s="27" t="s">
        <v>43</v>
      </c>
      <c r="C28" s="1"/>
      <c r="D28" s="18">
        <f>6896.36</f>
        <v>6896.36</v>
      </c>
      <c r="E28" s="18"/>
      <c r="F28" s="18"/>
      <c r="G28" s="18"/>
      <c r="H28" s="19">
        <f t="shared" si="0"/>
        <v>6896.36</v>
      </c>
    </row>
    <row r="29" spans="1:8" ht="22.5">
      <c r="A29" s="26"/>
      <c r="B29" s="27" t="s">
        <v>15</v>
      </c>
      <c r="C29" s="1"/>
      <c r="D29" s="18">
        <v>0</v>
      </c>
      <c r="E29" s="18"/>
      <c r="F29" s="18"/>
      <c r="G29" s="18"/>
      <c r="H29" s="19">
        <f t="shared" si="0"/>
        <v>0</v>
      </c>
    </row>
    <row r="30" spans="1:8" ht="33.75">
      <c r="A30" s="26"/>
      <c r="B30" s="27" t="s">
        <v>36</v>
      </c>
      <c r="C30" s="1"/>
      <c r="D30" s="18">
        <f>200</f>
        <v>200</v>
      </c>
      <c r="E30" s="18"/>
      <c r="F30" s="18"/>
      <c r="G30" s="18"/>
      <c r="H30" s="19">
        <f t="shared" si="0"/>
        <v>200</v>
      </c>
    </row>
    <row r="31" spans="1:8" ht="12.75">
      <c r="A31" s="26"/>
      <c r="B31" s="27" t="s">
        <v>39</v>
      </c>
      <c r="C31" s="1"/>
      <c r="D31" s="18">
        <v>2303</v>
      </c>
      <c r="E31" s="18"/>
      <c r="F31" s="18"/>
      <c r="G31" s="18"/>
      <c r="H31" s="19">
        <f t="shared" si="0"/>
        <v>2303</v>
      </c>
    </row>
    <row r="32" spans="1:8" ht="22.5">
      <c r="A32" s="26"/>
      <c r="B32" s="27" t="s">
        <v>41</v>
      </c>
      <c r="C32" s="1"/>
      <c r="D32" s="18">
        <v>0</v>
      </c>
      <c r="E32" s="18"/>
      <c r="F32" s="18"/>
      <c r="G32" s="18"/>
      <c r="H32" s="19">
        <f t="shared" si="0"/>
        <v>0</v>
      </c>
    </row>
    <row r="33" spans="1:8" ht="22.5">
      <c r="A33" s="26"/>
      <c r="B33" s="27" t="s">
        <v>16</v>
      </c>
      <c r="C33" s="1"/>
      <c r="D33" s="18">
        <v>0</v>
      </c>
      <c r="E33" s="18"/>
      <c r="F33" s="18"/>
      <c r="G33" s="18"/>
      <c r="H33" s="19">
        <f t="shared" si="0"/>
        <v>0</v>
      </c>
    </row>
    <row r="34" spans="1:8" ht="12.75">
      <c r="A34" s="26"/>
      <c r="B34" s="27" t="s">
        <v>17</v>
      </c>
      <c r="C34" s="1"/>
      <c r="D34" s="18">
        <v>800</v>
      </c>
      <c r="E34" s="18"/>
      <c r="F34" s="18"/>
      <c r="G34" s="18"/>
      <c r="H34" s="19">
        <f t="shared" si="0"/>
        <v>800</v>
      </c>
    </row>
    <row r="35" spans="1:8" ht="12.75">
      <c r="A35" s="26"/>
      <c r="B35" s="27" t="s">
        <v>18</v>
      </c>
      <c r="C35" s="1"/>
      <c r="D35" s="18">
        <v>29933</v>
      </c>
      <c r="E35" s="18"/>
      <c r="F35" s="18"/>
      <c r="G35" s="18"/>
      <c r="H35" s="19">
        <f t="shared" si="0"/>
        <v>29933</v>
      </c>
    </row>
    <row r="36" spans="1:8" ht="13.5" customHeight="1">
      <c r="A36" s="26"/>
      <c r="B36" s="27" t="s">
        <v>20</v>
      </c>
      <c r="C36" s="1"/>
      <c r="D36" s="18">
        <v>0</v>
      </c>
      <c r="E36" s="18"/>
      <c r="F36" s="18"/>
      <c r="G36" s="18"/>
      <c r="H36" s="19">
        <f t="shared" si="0"/>
        <v>0</v>
      </c>
    </row>
    <row r="37" spans="1:8" ht="12.75">
      <c r="A37" s="26"/>
      <c r="B37" s="27" t="s">
        <v>34</v>
      </c>
      <c r="C37" s="1"/>
      <c r="D37" s="18">
        <v>28425</v>
      </c>
      <c r="E37" s="18"/>
      <c r="F37" s="18"/>
      <c r="G37" s="18"/>
      <c r="H37" s="19">
        <f t="shared" si="0"/>
        <v>28425</v>
      </c>
    </row>
    <row r="38" spans="1:8" ht="12.75">
      <c r="A38" s="26"/>
      <c r="B38" s="27" t="s">
        <v>32</v>
      </c>
      <c r="C38" s="1"/>
      <c r="D38" s="18">
        <v>26939</v>
      </c>
      <c r="E38" s="18"/>
      <c r="F38" s="18"/>
      <c r="G38" s="18"/>
      <c r="H38" s="19">
        <f t="shared" si="0"/>
        <v>26939</v>
      </c>
    </row>
    <row r="39" spans="1:8" ht="21.75">
      <c r="A39" s="10"/>
      <c r="B39" s="34" t="s">
        <v>37</v>
      </c>
      <c r="C39" s="12"/>
      <c r="D39" s="35">
        <f>SUM(D20:D38)</f>
        <v>2000935.76</v>
      </c>
      <c r="E39" s="35">
        <f>SUM(E20:E38)</f>
        <v>0</v>
      </c>
      <c r="F39" s="35">
        <f>SUM(F20:F38)</f>
        <v>0</v>
      </c>
      <c r="G39" s="35">
        <f>SUM(G20:G38)</f>
        <v>0</v>
      </c>
      <c r="H39" s="36">
        <f>SUM(H20:H38)</f>
        <v>2000935.76</v>
      </c>
    </row>
    <row r="40" spans="1:8" ht="12.75">
      <c r="A40" s="3"/>
      <c r="B40" s="28" t="s">
        <v>38</v>
      </c>
      <c r="C40" s="4"/>
      <c r="D40" s="21">
        <v>124518.94</v>
      </c>
      <c r="E40" s="21">
        <v>0</v>
      </c>
      <c r="F40" s="21">
        <v>0</v>
      </c>
      <c r="G40" s="21">
        <v>0</v>
      </c>
      <c r="H40" s="22">
        <f>SUM(D40:G40)</f>
        <v>124518.94</v>
      </c>
    </row>
    <row r="41" spans="1:8" ht="12.75">
      <c r="A41" s="29"/>
      <c r="B41" s="30" t="s">
        <v>22</v>
      </c>
      <c r="C41" s="31"/>
      <c r="D41" s="32"/>
      <c r="E41" s="32"/>
      <c r="F41" s="32"/>
      <c r="G41" s="32"/>
      <c r="H41" s="33"/>
    </row>
    <row r="42" spans="1:8" ht="12.75">
      <c r="A42" s="26"/>
      <c r="B42" s="27" t="s">
        <v>23</v>
      </c>
      <c r="C42" s="1"/>
      <c r="D42" s="18">
        <v>2497320</v>
      </c>
      <c r="E42" s="18"/>
      <c r="F42" s="18"/>
      <c r="G42" s="18"/>
      <c r="H42" s="19">
        <f aca="true" t="shared" si="1" ref="H42:H49">SUM(D42:G42)</f>
        <v>2497320</v>
      </c>
    </row>
    <row r="43" spans="1:8" ht="25.5" customHeight="1">
      <c r="A43" s="26"/>
      <c r="B43" s="27" t="s">
        <v>45</v>
      </c>
      <c r="C43" s="1"/>
      <c r="D43" s="18">
        <v>124522</v>
      </c>
      <c r="E43" s="18"/>
      <c r="F43" s="18"/>
      <c r="G43" s="18"/>
      <c r="H43" s="19">
        <f t="shared" si="1"/>
        <v>124522</v>
      </c>
    </row>
    <row r="44" spans="1:8" ht="12.75">
      <c r="A44" s="26"/>
      <c r="B44" s="27" t="s">
        <v>24</v>
      </c>
      <c r="C44" s="1"/>
      <c r="D44" s="18">
        <v>455973.84</v>
      </c>
      <c r="E44" s="18"/>
      <c r="F44" s="18"/>
      <c r="G44" s="18"/>
      <c r="H44" s="19">
        <f t="shared" si="1"/>
        <v>455973.84</v>
      </c>
    </row>
    <row r="45" spans="1:8" ht="22.5">
      <c r="A45" s="26"/>
      <c r="B45" s="27" t="s">
        <v>35</v>
      </c>
      <c r="C45" s="1"/>
      <c r="D45" s="18"/>
      <c r="E45" s="18"/>
      <c r="F45" s="18"/>
      <c r="G45" s="18"/>
      <c r="H45" s="19">
        <f t="shared" si="1"/>
        <v>0</v>
      </c>
    </row>
    <row r="46" spans="1:8" ht="23.25" customHeight="1">
      <c r="A46" s="26"/>
      <c r="B46" s="27" t="s">
        <v>51</v>
      </c>
      <c r="C46" s="1"/>
      <c r="D46" s="18">
        <v>0</v>
      </c>
      <c r="E46" s="18"/>
      <c r="F46" s="18"/>
      <c r="G46" s="18"/>
      <c r="H46" s="19">
        <f t="shared" si="1"/>
        <v>0</v>
      </c>
    </row>
    <row r="47" spans="1:8" ht="22.5">
      <c r="A47" s="26"/>
      <c r="B47" s="27" t="s">
        <v>52</v>
      </c>
      <c r="C47" s="1"/>
      <c r="D47" s="18"/>
      <c r="E47" s="18"/>
      <c r="F47" s="18"/>
      <c r="G47" s="18"/>
      <c r="H47" s="19">
        <f t="shared" si="1"/>
        <v>0</v>
      </c>
    </row>
    <row r="48" spans="1:8" ht="12.75">
      <c r="A48" s="10"/>
      <c r="B48" s="34" t="s">
        <v>31</v>
      </c>
      <c r="C48" s="12"/>
      <c r="D48" s="35">
        <f>SUM(D42:D47)</f>
        <v>3077815.84</v>
      </c>
      <c r="E48" s="35">
        <f>SUM(E42:E47)</f>
        <v>0</v>
      </c>
      <c r="F48" s="35">
        <f>SUM(F42:F47)</f>
        <v>0</v>
      </c>
      <c r="G48" s="35">
        <f>SUM(G42:G47)</f>
        <v>0</v>
      </c>
      <c r="H48" s="36">
        <f t="shared" si="1"/>
        <v>3077815.84</v>
      </c>
    </row>
    <row r="49" spans="1:8" ht="12.75">
      <c r="A49" s="10"/>
      <c r="B49" s="11" t="s">
        <v>54</v>
      </c>
      <c r="C49" s="12"/>
      <c r="D49" s="23">
        <f>SUM(D20:D38)+D48</f>
        <v>5078751.6</v>
      </c>
      <c r="E49" s="23">
        <f>SUM(E20:E38)+E48</f>
        <v>0</v>
      </c>
      <c r="F49" s="23">
        <f>SUM(F20:F38)+F48</f>
        <v>0</v>
      </c>
      <c r="G49" s="23">
        <f>SUM(G20:G38)+G48</f>
        <v>0</v>
      </c>
      <c r="H49" s="24">
        <f t="shared" si="1"/>
        <v>5078751.6</v>
      </c>
    </row>
    <row r="50" spans="2:8" ht="12.75">
      <c r="B50" s="14" t="s">
        <v>25</v>
      </c>
      <c r="D50" s="20">
        <f>D14-D49</f>
        <v>-2067084.42</v>
      </c>
      <c r="E50" s="20">
        <f>E14-E49</f>
        <v>0</v>
      </c>
      <c r="F50" s="20">
        <f>F14-F49</f>
        <v>0</v>
      </c>
      <c r="G50" s="20">
        <f>G14-G49</f>
        <v>0</v>
      </c>
      <c r="H50" s="20">
        <f>H14-H49</f>
        <v>-2067084.42</v>
      </c>
    </row>
    <row r="51" spans="2:8" ht="12.75">
      <c r="B51" s="7"/>
      <c r="D51" s="20"/>
      <c r="E51" s="20"/>
      <c r="F51" s="20"/>
      <c r="G51" s="20"/>
      <c r="H51" s="20"/>
    </row>
    <row r="53" spans="2:8" ht="12.75">
      <c r="B53" s="63" t="s">
        <v>44</v>
      </c>
      <c r="C53" s="63"/>
      <c r="D53" s="63"/>
      <c r="E53" s="63"/>
      <c r="F53" s="63"/>
      <c r="G53" s="63"/>
      <c r="H53" s="63"/>
    </row>
    <row r="54" spans="2:8" ht="12.75">
      <c r="B54" s="13"/>
      <c r="C54" s="13"/>
      <c r="D54" s="15" t="s">
        <v>2</v>
      </c>
      <c r="E54" s="15" t="s">
        <v>3</v>
      </c>
      <c r="F54" s="15" t="s">
        <v>4</v>
      </c>
      <c r="G54" s="15" t="s">
        <v>5</v>
      </c>
      <c r="H54" s="15" t="s">
        <v>28</v>
      </c>
    </row>
    <row r="55" spans="2:8" ht="12.75">
      <c r="B55" s="61" t="s">
        <v>26</v>
      </c>
      <c r="C55" s="62"/>
      <c r="D55" s="16">
        <v>6307185.08</v>
      </c>
      <c r="E55" s="16"/>
      <c r="F55" s="16"/>
      <c r="G55" s="16"/>
      <c r="H55" s="16">
        <f>SUM(D55:G55)</f>
        <v>6307185.08</v>
      </c>
    </row>
    <row r="56" spans="2:8" ht="12.75">
      <c r="B56" s="61" t="s">
        <v>50</v>
      </c>
      <c r="C56" s="62"/>
      <c r="D56" s="16">
        <v>5767304.31</v>
      </c>
      <c r="E56" s="16"/>
      <c r="F56" s="16"/>
      <c r="G56" s="16"/>
      <c r="H56" s="16">
        <f>SUM(D56:G56)</f>
        <v>5767304.31</v>
      </c>
    </row>
    <row r="57" spans="3:8" ht="12.75">
      <c r="C57" s="14" t="s">
        <v>27</v>
      </c>
      <c r="D57" s="16">
        <f>D55-D56</f>
        <v>539880.7700000005</v>
      </c>
      <c r="E57" s="16"/>
      <c r="F57" s="16"/>
      <c r="G57" s="16"/>
      <c r="H57" s="16">
        <f>SUM(D57:G57)</f>
        <v>539880.7700000005</v>
      </c>
    </row>
    <row r="58" spans="3:8" ht="12.75">
      <c r="C58" s="5">
        <v>0.15</v>
      </c>
      <c r="D58" s="16">
        <f>IF(D57&lt;0,0,D57*0.15)</f>
        <v>80982.11550000007</v>
      </c>
      <c r="E58" s="16"/>
      <c r="F58" s="16"/>
      <c r="G58" s="16"/>
      <c r="H58" s="17">
        <f>H57*C58</f>
        <v>80982.11550000007</v>
      </c>
    </row>
    <row r="59" spans="3:8" ht="12.75">
      <c r="C59" s="5">
        <v>0.01</v>
      </c>
      <c r="D59" s="16">
        <f>D55*1%</f>
        <v>63071.8508</v>
      </c>
      <c r="E59" s="16">
        <f>E55*1%</f>
        <v>0</v>
      </c>
      <c r="F59" s="16">
        <f>F55*1%</f>
        <v>0</v>
      </c>
      <c r="G59" s="16">
        <f>G55*1%</f>
        <v>0</v>
      </c>
      <c r="H59" s="17">
        <f>H55*C59</f>
        <v>63071.8508</v>
      </c>
    </row>
  </sheetData>
  <sheetProtection/>
  <mergeCells count="9">
    <mergeCell ref="A6:H6"/>
    <mergeCell ref="A7:H7"/>
    <mergeCell ref="G17:H17"/>
    <mergeCell ref="B1:H1"/>
    <mergeCell ref="B55:C55"/>
    <mergeCell ref="B56:C56"/>
    <mergeCell ref="B53:H53"/>
    <mergeCell ref="A9:B9"/>
    <mergeCell ref="A19:B19"/>
  </mergeCells>
  <printOptions gridLines="1"/>
  <pageMargins left="0.46" right="0.17" top="0.64" bottom="0.24" header="0.19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J13" sqref="J13:K13"/>
    </sheetView>
  </sheetViews>
  <sheetFormatPr defaultColWidth="9.00390625" defaultRowHeight="12.75"/>
  <cols>
    <col min="1" max="1" width="3.125" style="0" customWidth="1"/>
    <col min="2" max="2" width="31.625" style="0" customWidth="1"/>
    <col min="3" max="3" width="13.75390625" style="0" bestFit="1" customWidth="1"/>
    <col min="4" max="4" width="10.875" style="0" bestFit="1" customWidth="1"/>
    <col min="5" max="7" width="10.625" style="0" bestFit="1" customWidth="1"/>
    <col min="8" max="8" width="12.125" style="0" bestFit="1" customWidth="1"/>
    <col min="9" max="9" width="11.375" style="0" customWidth="1"/>
    <col min="10" max="10" width="9.25390625" style="0" bestFit="1" customWidth="1"/>
    <col min="11" max="11" width="10.875" style="0" customWidth="1"/>
  </cols>
  <sheetData>
    <row r="1" spans="1:8" ht="14.25">
      <c r="A1" s="1"/>
      <c r="B1" s="75" t="s">
        <v>59</v>
      </c>
      <c r="C1" s="75"/>
      <c r="D1" s="75"/>
      <c r="E1" s="75"/>
      <c r="F1" s="75"/>
      <c r="G1" s="75"/>
      <c r="H1" s="75"/>
    </row>
    <row r="2" spans="1:8" ht="12.75">
      <c r="A2" s="1"/>
      <c r="B2" s="46" t="s">
        <v>62</v>
      </c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9.5" customHeight="1">
      <c r="A4" s="73" t="s">
        <v>60</v>
      </c>
      <c r="B4" s="73"/>
      <c r="C4" s="73"/>
      <c r="D4" s="73"/>
      <c r="E4" s="73"/>
      <c r="F4" s="73"/>
      <c r="G4" s="73"/>
      <c r="H4" s="73"/>
    </row>
    <row r="5" spans="1:8" ht="27.75" customHeight="1">
      <c r="A5" s="74" t="s">
        <v>53</v>
      </c>
      <c r="B5" s="74"/>
      <c r="C5" s="74"/>
      <c r="D5" s="74"/>
      <c r="E5" s="74"/>
      <c r="F5" s="74"/>
      <c r="G5" s="74"/>
      <c r="H5" s="74"/>
    </row>
    <row r="6" spans="1:8" ht="21.75" customHeight="1">
      <c r="A6" s="69" t="s">
        <v>0</v>
      </c>
      <c r="B6" s="69"/>
      <c r="C6" s="68" t="s">
        <v>1</v>
      </c>
      <c r="D6" s="68" t="s">
        <v>2</v>
      </c>
      <c r="E6" s="68" t="s">
        <v>3</v>
      </c>
      <c r="F6" s="68" t="s">
        <v>4</v>
      </c>
      <c r="G6" s="68" t="s">
        <v>5</v>
      </c>
      <c r="H6" s="68" t="s">
        <v>8</v>
      </c>
    </row>
    <row r="7" spans="1:8" ht="39" customHeight="1">
      <c r="A7" s="68">
        <v>1</v>
      </c>
      <c r="B7" s="49" t="s">
        <v>63</v>
      </c>
      <c r="C7" s="47" t="s">
        <v>6</v>
      </c>
      <c r="D7" s="70">
        <f>5608480.09</f>
        <v>5608480.09</v>
      </c>
      <c r="E7" s="70">
        <f>5936867.17</f>
        <v>5936867.17</v>
      </c>
      <c r="F7" s="70">
        <f>4478113.52</f>
        <v>4478113.52</v>
      </c>
      <c r="G7" s="70">
        <f>7902153.87</f>
        <v>7902153.87</v>
      </c>
      <c r="H7" s="70">
        <f aca="true" t="shared" si="0" ref="H7:H12">SUM(D7:G7)</f>
        <v>23925614.65</v>
      </c>
    </row>
    <row r="8" spans="1:8" ht="39" customHeight="1">
      <c r="A8" s="68">
        <v>2</v>
      </c>
      <c r="B8" s="49" t="s">
        <v>65</v>
      </c>
      <c r="C8" s="47" t="s">
        <v>6</v>
      </c>
      <c r="D8" s="70">
        <f>162419.5-4400</f>
        <v>158019.5</v>
      </c>
      <c r="E8" s="70">
        <f>233696.7-4400</f>
        <v>229296.7</v>
      </c>
      <c r="F8" s="70">
        <f>256692.02-15020</f>
        <v>241672.02</v>
      </c>
      <c r="G8" s="70">
        <f>312522.5-500</f>
        <v>312022.5</v>
      </c>
      <c r="H8" s="70">
        <f t="shared" si="0"/>
        <v>941010.72</v>
      </c>
    </row>
    <row r="9" spans="1:8" ht="39" customHeight="1">
      <c r="A9" s="68">
        <v>3</v>
      </c>
      <c r="B9" s="49" t="s">
        <v>64</v>
      </c>
      <c r="C9" s="47" t="s">
        <v>7</v>
      </c>
      <c r="D9" s="70">
        <f>896641.47+48875-19072</f>
        <v>926444.47</v>
      </c>
      <c r="E9" s="70">
        <f>945237.77+69032.5-18258+19072</f>
        <v>1015084.27</v>
      </c>
      <c r="F9" s="70">
        <f>657560.25+18891.35-14726.07+18258</f>
        <v>679983.53</v>
      </c>
      <c r="G9" s="70">
        <f>1280403.21+129126.16-102266.59+14726.07</f>
        <v>1321988.8499999999</v>
      </c>
      <c r="H9" s="70">
        <f t="shared" si="0"/>
        <v>3943501.12</v>
      </c>
    </row>
    <row r="10" spans="1:8" ht="39" customHeight="1">
      <c r="A10" s="68">
        <v>4</v>
      </c>
      <c r="B10" s="49" t="s">
        <v>66</v>
      </c>
      <c r="C10" s="47" t="s">
        <v>7</v>
      </c>
      <c r="D10" s="70">
        <v>443837.76</v>
      </c>
      <c r="E10" s="70">
        <v>570614.78</v>
      </c>
      <c r="F10" s="70">
        <v>486690.74</v>
      </c>
      <c r="G10" s="70">
        <f>378637.11+76679</f>
        <v>455316.11</v>
      </c>
      <c r="H10" s="70">
        <f t="shared" si="0"/>
        <v>1956459.3900000001</v>
      </c>
    </row>
    <row r="11" spans="1:8" ht="39" customHeight="1">
      <c r="A11" s="68">
        <v>5</v>
      </c>
      <c r="B11" s="49" t="s">
        <v>70</v>
      </c>
      <c r="C11" s="48" t="s">
        <v>69</v>
      </c>
      <c r="D11" s="70">
        <v>195.87</v>
      </c>
      <c r="E11" s="70">
        <v>150</v>
      </c>
      <c r="F11" s="70">
        <v>130</v>
      </c>
      <c r="G11" s="70">
        <v>150</v>
      </c>
      <c r="H11" s="70">
        <f t="shared" si="0"/>
        <v>625.87</v>
      </c>
    </row>
    <row r="12" spans="1:14" ht="39" customHeight="1">
      <c r="A12" s="68">
        <v>6</v>
      </c>
      <c r="B12" s="49" t="s">
        <v>68</v>
      </c>
      <c r="C12" s="48" t="s">
        <v>67</v>
      </c>
      <c r="D12" s="70">
        <f>4400</f>
        <v>4400</v>
      </c>
      <c r="E12" s="70">
        <f>4400</f>
        <v>4400</v>
      </c>
      <c r="F12" s="70">
        <f>15020</f>
        <v>15020</v>
      </c>
      <c r="G12" s="70">
        <f>500</f>
        <v>500</v>
      </c>
      <c r="H12" s="70">
        <f t="shared" si="0"/>
        <v>24320</v>
      </c>
      <c r="K12" s="2"/>
      <c r="L12" s="2"/>
      <c r="M12" s="2"/>
      <c r="N12" s="2"/>
    </row>
    <row r="13" spans="1:11" ht="39" customHeight="1">
      <c r="A13" s="43"/>
      <c r="B13" s="72" t="s">
        <v>9</v>
      </c>
      <c r="C13" s="43"/>
      <c r="D13" s="71">
        <f>SUM(D7:D12)</f>
        <v>7141377.6899999995</v>
      </c>
      <c r="E13" s="71">
        <f>SUM(E7:E12)</f>
        <v>7756412.920000001</v>
      </c>
      <c r="F13" s="71">
        <f>SUM(F7:F12)</f>
        <v>5901609.81</v>
      </c>
      <c r="G13" s="71">
        <f>SUM(G7:G12)</f>
        <v>9992131.33</v>
      </c>
      <c r="H13" s="71">
        <f>SUM(H7:H12)</f>
        <v>30791531.75</v>
      </c>
      <c r="I13" s="5"/>
      <c r="J13" s="51"/>
      <c r="K13" s="50"/>
    </row>
    <row r="14" spans="1:10" ht="12.75">
      <c r="A14" s="1"/>
      <c r="B14" s="38"/>
      <c r="C14" s="1"/>
      <c r="D14" s="39"/>
      <c r="E14" s="39"/>
      <c r="F14" s="39"/>
      <c r="G14" s="39"/>
      <c r="H14" s="39"/>
      <c r="I14" s="5"/>
      <c r="J14" s="6"/>
    </row>
  </sheetData>
  <sheetProtection/>
  <mergeCells count="4">
    <mergeCell ref="B1:H1"/>
    <mergeCell ref="A6:B6"/>
    <mergeCell ref="A4:H4"/>
    <mergeCell ref="A5:H5"/>
  </mergeCells>
  <printOptions/>
  <pageMargins left="0.17" right="0.17" top="0.3" bottom="0.54" header="0.19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ГлБухгалтер</dc:creator>
  <cp:keywords/>
  <dc:description/>
  <cp:lastModifiedBy>User</cp:lastModifiedBy>
  <cp:lastPrinted>2014-02-07T02:57:53Z</cp:lastPrinted>
  <dcterms:created xsi:type="dcterms:W3CDTF">2010-03-22T08:10:44Z</dcterms:created>
  <dcterms:modified xsi:type="dcterms:W3CDTF">2014-09-09T03:23:49Z</dcterms:modified>
  <cp:category/>
  <cp:version/>
  <cp:contentType/>
  <cp:contentStatus/>
</cp:coreProperties>
</file>