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60" windowHeight="96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'Лист1'!$A$1:$E$103</definedName>
  </definedNames>
  <calcPr fullCalcOnLoad="1"/>
</workbook>
</file>

<file path=xl/sharedStrings.xml><?xml version="1.0" encoding="utf-8"?>
<sst xmlns="http://schemas.openxmlformats.org/spreadsheetml/2006/main" count="106" uniqueCount="89">
  <si>
    <t>Итого:</t>
  </si>
  <si>
    <t>Электроэнергия</t>
  </si>
  <si>
    <t>по итогам работы ООО «Холдинг-Радужный»</t>
  </si>
  <si>
    <t>О Т Ч Е Т</t>
  </si>
  <si>
    <t>г.Иркутск</t>
  </si>
  <si>
    <t>аварийно-ремонтное обслуживание</t>
  </si>
  <si>
    <t>содержание внутридомового электрооборудования</t>
  </si>
  <si>
    <t>содержание общедомовых коммуникаций и элеваторного узла</t>
  </si>
  <si>
    <t>уборка лестничных клеток</t>
  </si>
  <si>
    <t>обслуживание коллективных приборов учета</t>
  </si>
  <si>
    <t>по договору с прочими организациями на содержание общего имущества дома:</t>
  </si>
  <si>
    <t>содержание обслуживание  лифтов</t>
  </si>
  <si>
    <t>вывоз твердых бытовых отходов</t>
  </si>
  <si>
    <t>расходы по управлению</t>
  </si>
  <si>
    <t>электроэнергия  мест  общего  пользования</t>
  </si>
  <si>
    <t>Содержание</t>
  </si>
  <si>
    <t>№ пп</t>
  </si>
  <si>
    <t>1.</t>
  </si>
  <si>
    <t>2.</t>
  </si>
  <si>
    <t>3.</t>
  </si>
  <si>
    <t>4.</t>
  </si>
  <si>
    <t>Коммунальные услуги:</t>
  </si>
  <si>
    <r>
      <t>Ремонт</t>
    </r>
    <r>
      <rPr>
        <sz val="10"/>
        <rFont val="Times New Roman"/>
        <family val="1"/>
      </rPr>
      <t>:</t>
    </r>
  </si>
  <si>
    <t xml:space="preserve">Начислено/ оплачено  по лицевым счетам нанимателей ( собственников) жилых помещений </t>
  </si>
  <si>
    <t>Начислено/ оплачено  по арендаторам и собственникам нежилых помещений</t>
  </si>
  <si>
    <t>Итого по статье "Ремонт":</t>
  </si>
  <si>
    <t>5.</t>
  </si>
  <si>
    <t>6.</t>
  </si>
  <si>
    <t>Начислено собственникам жил./ нежил.помещ.</t>
  </si>
  <si>
    <t>Остаток задолженности за собственниками жил./ нежил.помещ.</t>
  </si>
  <si>
    <t>Итого по статье "Отопление и горячее водоснабжение":</t>
  </si>
  <si>
    <t>Итого по статье "Водоотведение и холодное водоснабжение":</t>
  </si>
  <si>
    <t>Ремонт:</t>
  </si>
  <si>
    <t>ООО "ИГТСК" (отопление и  горячее водоснабжение)</t>
  </si>
  <si>
    <t xml:space="preserve">МУП  "ВКХ" (холодное водоснабжение  и  канализация)  </t>
  </si>
  <si>
    <t>ООО "Энергосбыт" (электроэнергия)</t>
  </si>
  <si>
    <t>Итого по статье "Коммунальные услуги":</t>
  </si>
  <si>
    <t>Начислено/ оплачено  за отопление и ГВС по арендаторам и собственникам нежилых помещений</t>
  </si>
  <si>
    <t>перерасход  средств (-),  недоосвоение (+) за 2011 г.</t>
  </si>
  <si>
    <t>Коммунальные  услуги:</t>
  </si>
  <si>
    <t>Электроэнергия:</t>
  </si>
  <si>
    <t>Ремонт (накопительная статья):</t>
  </si>
  <si>
    <t>Отопление и горячее водоснабжение*:</t>
  </si>
  <si>
    <t>Канализация и холодное водоснабжение*:</t>
  </si>
  <si>
    <t>Смирнова Л.Ю.</t>
  </si>
  <si>
    <t>Победина А.П.</t>
  </si>
  <si>
    <t>Размещение кабеля (Интернет, каб.телевидение) в местах общего пользования:</t>
  </si>
  <si>
    <t>Начислено/ оплачено за водоотведение и ХВС по лицевым счетам нанимателей и собственников жилых помещений</t>
  </si>
  <si>
    <t>Начислено/ оплачено  за отопление и ГВС по лицевым счетам нанимателей и собственников жилых помещ.</t>
  </si>
  <si>
    <t>Начислено/ оплачено за водоотведение и ХВС по арендаторам и собственникам нежилых помещений</t>
  </si>
  <si>
    <t xml:space="preserve">  Коммунальные  услуги (оплата по выставленным счетам):</t>
  </si>
  <si>
    <t>Фактически оплачено собственниками жил./ нежил.помещ.</t>
  </si>
  <si>
    <t>по статье "Коммунальные услуги" перерасход средств составил :</t>
  </si>
  <si>
    <t>(-)</t>
  </si>
  <si>
    <t>(+)</t>
  </si>
  <si>
    <t>задолженность собственников перед управляющей компанией</t>
  </si>
  <si>
    <t>недоосвоение средств собственников управляющей компанией</t>
  </si>
  <si>
    <t>Генеральный директор_________________________</t>
  </si>
  <si>
    <t>Главный бухгалтер____________________________</t>
  </si>
  <si>
    <t>Общая площадь по дому:</t>
  </si>
  <si>
    <t>Аренд.</t>
  </si>
  <si>
    <t>Собств.</t>
  </si>
  <si>
    <t>%</t>
  </si>
  <si>
    <t>перерасход  средств (-),  недоосвоение (+) за 2010 г.</t>
  </si>
  <si>
    <t>без лифт./уборки</t>
  </si>
  <si>
    <t>уборка мусора на чердаках, в подвалах, очистка крыш от снега, наледи, сосулек</t>
  </si>
  <si>
    <t>уборка придомовой территории, вывоз мусора, веток, листвы, вывоз снега, долбление наледи, завоз песка</t>
  </si>
  <si>
    <t>по дому 14 ул. Левитана  за  2010г.</t>
  </si>
  <si>
    <t>Фактические расходы управляющей компании по дому за 2010 год:</t>
  </si>
  <si>
    <t>Управление и содержание  жилого дома</t>
  </si>
  <si>
    <r>
      <t xml:space="preserve"> </t>
    </r>
    <r>
      <rPr>
        <b/>
        <sz val="9"/>
        <rFont val="Times New Roman"/>
        <family val="1"/>
      </rPr>
      <t>Итого  по статье "Управление и содержание":</t>
    </r>
  </si>
  <si>
    <t xml:space="preserve"> в  месяц</t>
  </si>
  <si>
    <t>Капитальный ремонт отмостки</t>
  </si>
  <si>
    <t>Текущий ремонт кровли</t>
  </si>
  <si>
    <t>Изготовление песочницы лавочки,качели</t>
  </si>
  <si>
    <t>Замена канализационных труб в 2-х кв-рах</t>
  </si>
  <si>
    <t>Замена  автоматов, вставок, проводки  в электрощитовых</t>
  </si>
  <si>
    <t>Справки из БТИ о степени износа</t>
  </si>
  <si>
    <t xml:space="preserve">Межевый  план  на  земельный участок  под  дом </t>
  </si>
  <si>
    <t xml:space="preserve">Ремонт ограждений /материалы, работа/ </t>
  </si>
  <si>
    <t>Управление и содержание</t>
  </si>
  <si>
    <t>по статье "Ремонт" перерасход  средств составил:</t>
  </si>
  <si>
    <t>Итого по статье "Управление и содержание":</t>
  </si>
  <si>
    <t>Всего начислено / оплачено ( 97,9    %) :</t>
  </si>
  <si>
    <t>Подготовка к зиме /замена вентилей, манометров, термометров, установка балансировочных кранов,изоляция розлива отопления//</t>
  </si>
  <si>
    <t>Итого затраты по предприятию за 2010 год. :</t>
  </si>
  <si>
    <r>
      <t xml:space="preserve">   </t>
    </r>
    <r>
      <rPr>
        <b/>
        <sz val="10"/>
        <rFont val="Times New Roman"/>
        <family val="1"/>
      </rPr>
      <t>ИТОГИ  работы  за  2010г.  по  всем  статьям :</t>
    </r>
  </si>
  <si>
    <t>Общий остаток денежных средств на 01.01.2011 года</t>
  </si>
  <si>
    <t>"_12___"марта_"  2011г.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</si>
</sst>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b/>
      <i/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 vertical="top" wrapText="1"/>
    </xf>
    <xf numFmtId="4" fontId="1" fillId="0" borderId="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righ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" fontId="2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1" fillId="34" borderId="10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4" fontId="10" fillId="34" borderId="0" xfId="0" applyNumberFormat="1" applyFont="1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14" fillId="0" borderId="0" xfId="0" applyFont="1" applyAlignment="1">
      <alignment horizontal="center" wrapText="1"/>
    </xf>
    <xf numFmtId="4" fontId="2" fillId="34" borderId="10" xfId="0" applyNumberFormat="1" applyFont="1" applyFill="1" applyBorder="1" applyAlignment="1">
      <alignment horizontal="right" vertical="top" wrapText="1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0" fillId="0" borderId="10" xfId="0" applyBorder="1" applyAlignment="1">
      <alignment/>
    </xf>
    <xf numFmtId="0" fontId="13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1">
      <selection activeCell="G1" sqref="G1:I16384"/>
    </sheetView>
  </sheetViews>
  <sheetFormatPr defaultColWidth="9.00390625" defaultRowHeight="12.75"/>
  <cols>
    <col min="1" max="1" width="5.375" style="0" customWidth="1"/>
    <col min="2" max="2" width="45.625" style="0" customWidth="1"/>
    <col min="3" max="3" width="13.75390625" style="0" customWidth="1"/>
    <col min="4" max="4" width="14.375" style="0" customWidth="1"/>
    <col min="5" max="5" width="12.875" style="0" customWidth="1"/>
    <col min="6" max="6" width="18.875" style="0" customWidth="1"/>
    <col min="7" max="7" width="9.00390625" style="0" hidden="1" customWidth="1"/>
    <col min="8" max="9" width="0" style="0" hidden="1" customWidth="1"/>
  </cols>
  <sheetData>
    <row r="1" spans="1:5" ht="12.75">
      <c r="A1" s="58" t="s">
        <v>3</v>
      </c>
      <c r="B1" s="58"/>
      <c r="C1" s="58"/>
      <c r="D1" s="58"/>
      <c r="E1" s="58"/>
    </row>
    <row r="2" spans="1:5" ht="12.75">
      <c r="A2" s="58" t="s">
        <v>2</v>
      </c>
      <c r="B2" s="58"/>
      <c r="C2" s="58"/>
      <c r="D2" s="58"/>
      <c r="E2" s="58"/>
    </row>
    <row r="3" spans="1:5" ht="12.75">
      <c r="A3" s="58" t="s">
        <v>67</v>
      </c>
      <c r="B3" s="58"/>
      <c r="C3" s="58"/>
      <c r="D3" s="58"/>
      <c r="E3" s="58"/>
    </row>
    <row r="4" spans="1:5" ht="12.75">
      <c r="A4" s="8"/>
      <c r="B4" s="8"/>
      <c r="C4" s="8"/>
      <c r="D4" s="8"/>
      <c r="E4" s="8"/>
    </row>
    <row r="5" spans="1:4" ht="13.5">
      <c r="A5" s="15" t="s">
        <v>4</v>
      </c>
      <c r="D5" s="16" t="s">
        <v>88</v>
      </c>
    </row>
    <row r="6" spans="1:4" ht="13.5">
      <c r="A6" s="15"/>
      <c r="D6" s="16"/>
    </row>
    <row r="7" spans="2:3" ht="12.75">
      <c r="B7" s="43" t="s">
        <v>59</v>
      </c>
      <c r="C7" s="42">
        <f>G37+H37+I37</f>
        <v>3270.4</v>
      </c>
    </row>
    <row r="8" spans="1:8" ht="63.75" customHeight="1">
      <c r="A8" s="29" t="s">
        <v>16</v>
      </c>
      <c r="B8" s="29" t="s">
        <v>15</v>
      </c>
      <c r="C8" s="30" t="s">
        <v>28</v>
      </c>
      <c r="D8" s="30" t="s">
        <v>51</v>
      </c>
      <c r="E8" s="30" t="s">
        <v>29</v>
      </c>
      <c r="F8" s="11"/>
      <c r="G8" s="11"/>
      <c r="H8" s="11"/>
    </row>
    <row r="9" spans="1:8" ht="12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1"/>
      <c r="G9" s="11"/>
      <c r="H9" s="11"/>
    </row>
    <row r="10" spans="1:5" ht="15.75">
      <c r="A10" s="5" t="s">
        <v>17</v>
      </c>
      <c r="B10" s="59" t="s">
        <v>69</v>
      </c>
      <c r="C10" s="60"/>
      <c r="D10" s="60"/>
      <c r="E10" s="61"/>
    </row>
    <row r="11" spans="1:5" ht="22.5">
      <c r="A11" s="13"/>
      <c r="B11" s="25" t="s">
        <v>23</v>
      </c>
      <c r="C11" s="27">
        <v>348472</v>
      </c>
      <c r="D11" s="27">
        <v>341242.47</v>
      </c>
      <c r="E11" s="27">
        <f>C11-D11</f>
        <v>7229.530000000028</v>
      </c>
    </row>
    <row r="12" spans="1:5" ht="22.5">
      <c r="A12" s="13"/>
      <c r="B12" s="25" t="s">
        <v>24</v>
      </c>
      <c r="C12" s="27"/>
      <c r="D12" s="48">
        <f>C12</f>
        <v>0</v>
      </c>
      <c r="E12" s="27">
        <f aca="true" t="shared" si="0" ref="E12:E26">C12-D12</f>
        <v>0</v>
      </c>
    </row>
    <row r="13" spans="1:5" ht="12.75">
      <c r="A13" s="13"/>
      <c r="B13" s="23" t="s">
        <v>70</v>
      </c>
      <c r="C13" s="26">
        <f>SUM(C11:C12)</f>
        <v>348472</v>
      </c>
      <c r="D13" s="26">
        <f>SUM(D11:D12)</f>
        <v>341242.47</v>
      </c>
      <c r="E13" s="26">
        <f t="shared" si="0"/>
        <v>7229.530000000028</v>
      </c>
    </row>
    <row r="14" spans="1:5" ht="15.75">
      <c r="A14" s="5" t="s">
        <v>18</v>
      </c>
      <c r="B14" s="59" t="s">
        <v>22</v>
      </c>
      <c r="C14" s="60"/>
      <c r="D14" s="60"/>
      <c r="E14" s="60"/>
    </row>
    <row r="15" spans="1:5" ht="22.5">
      <c r="A15" s="13"/>
      <c r="B15" s="25" t="s">
        <v>23</v>
      </c>
      <c r="C15" s="27">
        <v>134217.2</v>
      </c>
      <c r="D15" s="27">
        <v>131664.28</v>
      </c>
      <c r="E15" s="27">
        <f t="shared" si="0"/>
        <v>2552.920000000013</v>
      </c>
    </row>
    <row r="16" spans="1:5" ht="22.5">
      <c r="A16" s="13"/>
      <c r="B16" s="25" t="s">
        <v>24</v>
      </c>
      <c r="C16" s="27"/>
      <c r="D16" s="48">
        <f>C16</f>
        <v>0</v>
      </c>
      <c r="E16" s="27">
        <f t="shared" si="0"/>
        <v>0</v>
      </c>
    </row>
    <row r="17" spans="1:5" ht="12.75">
      <c r="A17" s="13"/>
      <c r="B17" s="22" t="s">
        <v>25</v>
      </c>
      <c r="C17" s="26">
        <f>SUM(C15:C16)</f>
        <v>134217.2</v>
      </c>
      <c r="D17" s="26">
        <f>SUM(D15:D16)</f>
        <v>131664.28</v>
      </c>
      <c r="E17" s="26">
        <f t="shared" si="0"/>
        <v>2552.920000000013</v>
      </c>
    </row>
    <row r="18" spans="1:5" ht="15.75">
      <c r="A18" s="5" t="s">
        <v>19</v>
      </c>
      <c r="B18" s="31"/>
      <c r="C18" s="45"/>
      <c r="D18" s="28">
        <f>C18</f>
        <v>0</v>
      </c>
      <c r="E18" s="28">
        <f t="shared" si="0"/>
        <v>0</v>
      </c>
    </row>
    <row r="19" spans="1:5" ht="15.75">
      <c r="A19" s="5" t="s">
        <v>20</v>
      </c>
      <c r="B19" s="59" t="s">
        <v>21</v>
      </c>
      <c r="C19" s="60"/>
      <c r="D19" s="60"/>
      <c r="E19" s="60"/>
    </row>
    <row r="20" spans="1:5" ht="26.25" customHeight="1">
      <c r="A20" s="13"/>
      <c r="B20" s="25" t="s">
        <v>48</v>
      </c>
      <c r="C20" s="27">
        <v>936635.46</v>
      </c>
      <c r="D20" s="27">
        <v>929689</v>
      </c>
      <c r="E20" s="27">
        <f t="shared" si="0"/>
        <v>6946.459999999963</v>
      </c>
    </row>
    <row r="21" spans="1:5" ht="22.5">
      <c r="A21" s="13"/>
      <c r="B21" s="25" t="s">
        <v>37</v>
      </c>
      <c r="C21" s="27"/>
      <c r="D21" s="48">
        <f>C21</f>
        <v>0</v>
      </c>
      <c r="E21" s="27">
        <f t="shared" si="0"/>
        <v>0</v>
      </c>
    </row>
    <row r="22" spans="1:5" ht="20.25" customHeight="1">
      <c r="A22" s="13"/>
      <c r="B22" s="22" t="s">
        <v>30</v>
      </c>
      <c r="C22" s="28">
        <f>SUM(C20:C21)</f>
        <v>936635.46</v>
      </c>
      <c r="D22" s="28">
        <f>SUM(D20:D21)</f>
        <v>929689</v>
      </c>
      <c r="E22" s="28">
        <f>SUM(E20:E21)</f>
        <v>6946.459999999963</v>
      </c>
    </row>
    <row r="23" spans="1:5" ht="22.5">
      <c r="A23" s="13"/>
      <c r="B23" s="25" t="s">
        <v>47</v>
      </c>
      <c r="C23" s="27">
        <v>194398</v>
      </c>
      <c r="D23" s="27">
        <v>190329.82</v>
      </c>
      <c r="E23" s="27">
        <f t="shared" si="0"/>
        <v>4068.179999999993</v>
      </c>
    </row>
    <row r="24" spans="1:5" ht="22.5">
      <c r="A24" s="13"/>
      <c r="B24" s="25" t="s">
        <v>49</v>
      </c>
      <c r="C24" s="27"/>
      <c r="D24" s="48">
        <f>C24</f>
        <v>0</v>
      </c>
      <c r="E24" s="27">
        <f t="shared" si="0"/>
        <v>0</v>
      </c>
    </row>
    <row r="25" spans="1:5" ht="27.75" customHeight="1">
      <c r="A25" s="13"/>
      <c r="B25" s="22" t="s">
        <v>31</v>
      </c>
      <c r="C25" s="28">
        <f>SUM(C23:C24)</f>
        <v>194398</v>
      </c>
      <c r="D25" s="28">
        <f>SUM(D23:D24)</f>
        <v>190329.82</v>
      </c>
      <c r="E25" s="28">
        <f>SUM(E23:E24)</f>
        <v>4068.179999999993</v>
      </c>
    </row>
    <row r="26" spans="1:8" ht="15.75">
      <c r="A26" s="5" t="s">
        <v>26</v>
      </c>
      <c r="B26" s="4" t="s">
        <v>1</v>
      </c>
      <c r="C26" s="49">
        <f>D26/H26</f>
        <v>0</v>
      </c>
      <c r="D26" s="45"/>
      <c r="E26" s="28">
        <f t="shared" si="0"/>
        <v>0</v>
      </c>
      <c r="G26" t="s">
        <v>62</v>
      </c>
      <c r="H26" s="51">
        <f>D11/C11</f>
        <v>0.9792536272641703</v>
      </c>
    </row>
    <row r="27" spans="1:5" ht="8.25" customHeight="1">
      <c r="A27" s="14"/>
      <c r="B27" s="3"/>
      <c r="C27" s="28"/>
      <c r="D27" s="28"/>
      <c r="E27" s="28"/>
    </row>
    <row r="28" spans="1:5" ht="15.75">
      <c r="A28" s="5" t="s">
        <v>27</v>
      </c>
      <c r="B28" s="4" t="s">
        <v>83</v>
      </c>
      <c r="C28" s="28">
        <f>C13+C17+C18+C22+C25+C26</f>
        <v>1613722.66</v>
      </c>
      <c r="D28" s="28">
        <f>D13+D17+D18+D22+D25+D26</f>
        <v>1592925.57</v>
      </c>
      <c r="E28" s="28">
        <f>E13+E17+E18+E22+E25+E26</f>
        <v>20797.089999999997</v>
      </c>
    </row>
    <row r="29" spans="2:3" ht="15.75">
      <c r="B29" s="2"/>
      <c r="C29" s="7"/>
    </row>
    <row r="30" spans="2:3" ht="16.5" customHeight="1">
      <c r="B30" s="2"/>
      <c r="C30" s="7"/>
    </row>
    <row r="31" spans="1:4" ht="33" customHeight="1">
      <c r="A31" s="24" t="s">
        <v>16</v>
      </c>
      <c r="B31" s="63" t="s">
        <v>68</v>
      </c>
      <c r="C31" s="64"/>
      <c r="D31" s="56" t="s">
        <v>71</v>
      </c>
    </row>
    <row r="32" spans="1:4" ht="15.75">
      <c r="A32" s="5" t="s">
        <v>17</v>
      </c>
      <c r="B32" s="59" t="s">
        <v>69</v>
      </c>
      <c r="C32" s="61"/>
      <c r="D32" s="56"/>
    </row>
    <row r="33" spans="1:4" ht="12.75">
      <c r="A33" s="13"/>
      <c r="B33" s="31" t="s">
        <v>5</v>
      </c>
      <c r="C33" s="28">
        <f>0.29*(G37+H37+I37)*12</f>
        <v>11380.991999999998</v>
      </c>
      <c r="D33" s="56">
        <f aca="true" t="shared" si="1" ref="D33:D40">C33/12</f>
        <v>948.4159999999998</v>
      </c>
    </row>
    <row r="34" spans="1:4" ht="12.75">
      <c r="A34" s="13"/>
      <c r="B34" s="31" t="s">
        <v>6</v>
      </c>
      <c r="C34" s="28">
        <f>0.44*($G$37+$H$37+I37)*12</f>
        <v>17267.712</v>
      </c>
      <c r="D34" s="56">
        <f t="shared" si="1"/>
        <v>1438.9759999999999</v>
      </c>
    </row>
    <row r="35" spans="1:4" ht="21">
      <c r="A35" s="13"/>
      <c r="B35" s="31" t="s">
        <v>7</v>
      </c>
      <c r="C35" s="28">
        <f>3.31*($G$37+$H$37+I37)*12</f>
        <v>129900.28800000002</v>
      </c>
      <c r="D35" s="56">
        <f t="shared" si="1"/>
        <v>10825.024000000001</v>
      </c>
    </row>
    <row r="36" spans="1:9" ht="21">
      <c r="A36" s="13"/>
      <c r="B36" s="31" t="s">
        <v>65</v>
      </c>
      <c r="C36" s="28">
        <f>0.12*($G$37+$H$37+I37)*12</f>
        <v>4709.376</v>
      </c>
      <c r="D36" s="56">
        <f t="shared" si="1"/>
        <v>392.44800000000004</v>
      </c>
      <c r="G36" s="44" t="s">
        <v>61</v>
      </c>
      <c r="H36" s="44" t="s">
        <v>60</v>
      </c>
      <c r="I36" s="52" t="s">
        <v>64</v>
      </c>
    </row>
    <row r="37" spans="1:9" ht="12.75">
      <c r="A37" s="13"/>
      <c r="B37" s="31" t="s">
        <v>8</v>
      </c>
      <c r="C37" s="28">
        <f>0.92*G37*12</f>
        <v>36105.216</v>
      </c>
      <c r="D37" s="56">
        <f t="shared" si="1"/>
        <v>3008.768</v>
      </c>
      <c r="G37" s="54">
        <v>3270.4</v>
      </c>
      <c r="H37" s="54">
        <v>0</v>
      </c>
      <c r="I37" s="55">
        <v>0</v>
      </c>
    </row>
    <row r="38" spans="1:4" ht="21">
      <c r="A38" s="13"/>
      <c r="B38" s="31" t="s">
        <v>66</v>
      </c>
      <c r="C38" s="28">
        <f>0.97*($G$37+$H$37+I37)*12</f>
        <v>38067.456</v>
      </c>
      <c r="D38" s="56">
        <f t="shared" si="1"/>
        <v>3172.288</v>
      </c>
    </row>
    <row r="39" spans="1:4" ht="12.75">
      <c r="A39" s="13"/>
      <c r="B39" s="31" t="s">
        <v>9</v>
      </c>
      <c r="C39" s="28">
        <f>0.45*($G$37+$H$37+I37)*12</f>
        <v>17660.16</v>
      </c>
      <c r="D39" s="56">
        <f t="shared" si="1"/>
        <v>1471.68</v>
      </c>
    </row>
    <row r="40" spans="1:7" ht="12.75">
      <c r="A40" s="13"/>
      <c r="B40" s="31" t="s">
        <v>13</v>
      </c>
      <c r="C40" s="49">
        <f>2.78*($G$37+$H$37+I37)*12-63205.96</f>
        <v>45894.583999999995</v>
      </c>
      <c r="D40" s="56">
        <f t="shared" si="1"/>
        <v>3824.548666666666</v>
      </c>
      <c r="G40" s="47">
        <f>C45-C13</f>
        <v>-0.007999999972525984</v>
      </c>
    </row>
    <row r="41" spans="1:4" ht="21">
      <c r="A41" s="13"/>
      <c r="B41" s="57" t="s">
        <v>10</v>
      </c>
      <c r="C41" s="28"/>
      <c r="D41" s="56"/>
    </row>
    <row r="42" spans="1:4" ht="12.75">
      <c r="A42" s="13"/>
      <c r="B42" s="31" t="s">
        <v>11</v>
      </c>
      <c r="C42" s="28">
        <f>0*G37*12</f>
        <v>0</v>
      </c>
      <c r="D42" s="56"/>
    </row>
    <row r="43" spans="1:4" ht="12.75">
      <c r="A43" s="13"/>
      <c r="B43" s="31" t="s">
        <v>12</v>
      </c>
      <c r="C43" s="28">
        <f>1.02*($G$37+$H$37+I37)*12</f>
        <v>40029.695999999996</v>
      </c>
      <c r="D43" s="56">
        <f>C43/12</f>
        <v>3335.8079999999995</v>
      </c>
    </row>
    <row r="44" spans="1:4" ht="12.75">
      <c r="A44" s="13"/>
      <c r="B44" s="31" t="s">
        <v>14</v>
      </c>
      <c r="C44" s="28">
        <f>0.19*($G$37)*12</f>
        <v>7456.512</v>
      </c>
      <c r="D44" s="56">
        <f>C44/12</f>
        <v>621.376</v>
      </c>
    </row>
    <row r="45" spans="1:4" ht="12.75">
      <c r="A45" s="21"/>
      <c r="B45" s="22" t="s">
        <v>82</v>
      </c>
      <c r="C45" s="28">
        <f>SUM(C33:C44)</f>
        <v>348471.992</v>
      </c>
      <c r="D45" s="56">
        <f>SUM(D33:D44)</f>
        <v>29039.33266666667</v>
      </c>
    </row>
    <row r="46" spans="1:3" ht="15.75" customHeight="1">
      <c r="A46" s="5" t="s">
        <v>18</v>
      </c>
      <c r="B46" s="59" t="s">
        <v>32</v>
      </c>
      <c r="C46" s="61"/>
    </row>
    <row r="47" spans="1:3" ht="12.75">
      <c r="A47" s="13"/>
      <c r="B47" s="31" t="s">
        <v>72</v>
      </c>
      <c r="C47" s="28">
        <v>195074</v>
      </c>
    </row>
    <row r="48" spans="1:3" ht="12.75">
      <c r="A48" s="13"/>
      <c r="B48" s="31" t="s">
        <v>73</v>
      </c>
      <c r="C48" s="28">
        <v>3223.3</v>
      </c>
    </row>
    <row r="49" spans="1:3" ht="12.75">
      <c r="A49" s="13"/>
      <c r="B49" s="31" t="s">
        <v>74</v>
      </c>
      <c r="C49" s="28">
        <v>6280</v>
      </c>
    </row>
    <row r="50" spans="1:3" ht="12.75">
      <c r="A50" s="13"/>
      <c r="B50" s="31" t="s">
        <v>75</v>
      </c>
      <c r="C50" s="28">
        <v>6150</v>
      </c>
    </row>
    <row r="51" spans="1:3" ht="31.5">
      <c r="A51" s="13"/>
      <c r="B51" s="31" t="s">
        <v>84</v>
      </c>
      <c r="C51" s="28">
        <v>10933.33</v>
      </c>
    </row>
    <row r="52" spans="1:7" ht="21">
      <c r="A52" s="13"/>
      <c r="B52" s="31" t="s">
        <v>76</v>
      </c>
      <c r="C52" s="28">
        <v>2766.6</v>
      </c>
      <c r="F52" s="34"/>
      <c r="G52" s="35"/>
    </row>
    <row r="53" spans="1:7" ht="12.75">
      <c r="A53" s="13"/>
      <c r="B53" s="31" t="s">
        <v>78</v>
      </c>
      <c r="C53" s="28">
        <v>4000</v>
      </c>
      <c r="F53" s="34"/>
      <c r="G53" s="35"/>
    </row>
    <row r="54" spans="1:7" ht="12.75">
      <c r="A54" s="13"/>
      <c r="B54" s="31" t="s">
        <v>79</v>
      </c>
      <c r="C54" s="28">
        <v>2700</v>
      </c>
      <c r="F54" s="34"/>
      <c r="G54" s="35"/>
    </row>
    <row r="55" spans="1:3" ht="12.75">
      <c r="A55" s="13"/>
      <c r="B55" s="31" t="s">
        <v>77</v>
      </c>
      <c r="C55" s="28">
        <v>3703.33</v>
      </c>
    </row>
    <row r="56" spans="1:3" ht="12.75">
      <c r="A56" s="13"/>
      <c r="B56" s="22" t="s">
        <v>25</v>
      </c>
      <c r="C56" s="28">
        <f>SUM(C47:C55)</f>
        <v>234830.55999999997</v>
      </c>
    </row>
    <row r="57" spans="1:3" ht="15.75">
      <c r="A57" s="5" t="s">
        <v>19</v>
      </c>
      <c r="B57" s="31"/>
      <c r="C57" s="46"/>
    </row>
    <row r="58" spans="1:3" ht="17.25" customHeight="1">
      <c r="A58" s="5" t="s">
        <v>20</v>
      </c>
      <c r="B58" s="59" t="s">
        <v>50</v>
      </c>
      <c r="C58" s="61"/>
    </row>
    <row r="59" spans="1:3" ht="12.75">
      <c r="A59" s="13"/>
      <c r="B59" s="25" t="s">
        <v>33</v>
      </c>
      <c r="C59" s="32">
        <v>952179.66</v>
      </c>
    </row>
    <row r="60" spans="1:3" ht="12.75">
      <c r="A60" s="13"/>
      <c r="B60" s="25" t="s">
        <v>34</v>
      </c>
      <c r="C60" s="32">
        <v>207314.19</v>
      </c>
    </row>
    <row r="61" spans="1:3" ht="12.75">
      <c r="A61" s="13"/>
      <c r="B61" s="4" t="s">
        <v>36</v>
      </c>
      <c r="C61" s="33">
        <f>SUM(C59:C60)</f>
        <v>1159493.85</v>
      </c>
    </row>
    <row r="62" spans="1:3" ht="15.75">
      <c r="A62" s="5" t="s">
        <v>26</v>
      </c>
      <c r="B62" s="4" t="s">
        <v>35</v>
      </c>
      <c r="C62" s="53">
        <f>C26</f>
        <v>0</v>
      </c>
    </row>
    <row r="63" spans="1:3" ht="9.75" customHeight="1">
      <c r="A63" s="14"/>
      <c r="B63" s="3"/>
      <c r="C63" s="6"/>
    </row>
    <row r="64" spans="1:3" ht="15.75">
      <c r="A64" s="5" t="s">
        <v>27</v>
      </c>
      <c r="B64" s="4" t="s">
        <v>85</v>
      </c>
      <c r="C64" s="26">
        <f>C45+C56+C61+C62+C57</f>
        <v>1742796.4020000002</v>
      </c>
    </row>
    <row r="65" spans="1:3" ht="15.75">
      <c r="A65" s="1"/>
      <c r="B65" s="9"/>
      <c r="C65" s="10"/>
    </row>
    <row r="66" spans="1:3" ht="15.75">
      <c r="A66" s="1"/>
      <c r="B66" s="9"/>
      <c r="C66" s="10"/>
    </row>
    <row r="67" spans="1:5" ht="45">
      <c r="A67" s="5" t="s">
        <v>16</v>
      </c>
      <c r="B67" s="36" t="s">
        <v>86</v>
      </c>
      <c r="C67" s="18" t="s">
        <v>63</v>
      </c>
      <c r="D67" s="18" t="s">
        <v>38</v>
      </c>
      <c r="E67" s="19" t="s">
        <v>0</v>
      </c>
    </row>
    <row r="68" spans="1:5" ht="15.75">
      <c r="A68" s="5" t="s">
        <v>17</v>
      </c>
      <c r="B68" s="4" t="s">
        <v>80</v>
      </c>
      <c r="C68" s="28">
        <v>0</v>
      </c>
      <c r="D68" s="49">
        <f>D13-C45</f>
        <v>-7229.522000000055</v>
      </c>
      <c r="E68" s="28">
        <f>SUM(C68:D68)</f>
        <v>-7229.522000000055</v>
      </c>
    </row>
    <row r="69" spans="1:5" ht="15.75">
      <c r="A69" s="5" t="s">
        <v>18</v>
      </c>
      <c r="B69" s="4" t="s">
        <v>41</v>
      </c>
      <c r="C69" s="45"/>
      <c r="D69" s="49">
        <f>D17-C56</f>
        <v>-103166.27999999997</v>
      </c>
      <c r="E69" s="28">
        <f>SUM(C69:D69)</f>
        <v>-103166.27999999997</v>
      </c>
    </row>
    <row r="70" spans="1:5" ht="25.5">
      <c r="A70" s="5" t="s">
        <v>19</v>
      </c>
      <c r="B70" s="4" t="s">
        <v>46</v>
      </c>
      <c r="C70" s="37"/>
      <c r="D70" s="45">
        <f>C18-C57</f>
        <v>0</v>
      </c>
      <c r="E70" s="28">
        <f>SUM(C70:D70)</f>
        <v>0</v>
      </c>
    </row>
    <row r="71" spans="1:5" ht="15.75">
      <c r="A71" s="5"/>
      <c r="B71" s="65" t="s">
        <v>81</v>
      </c>
      <c r="C71" s="66"/>
      <c r="D71" s="66"/>
      <c r="E71" s="28">
        <f>ROUND(E68+E69+E70,2)</f>
        <v>-110395.8</v>
      </c>
    </row>
    <row r="72" spans="1:5" ht="15.75">
      <c r="A72" s="5" t="s">
        <v>20</v>
      </c>
      <c r="B72" s="59" t="s">
        <v>39</v>
      </c>
      <c r="C72" s="60"/>
      <c r="D72" s="60"/>
      <c r="E72" s="61"/>
    </row>
    <row r="73" spans="1:6" ht="12.75">
      <c r="A73" s="13"/>
      <c r="B73" s="3" t="s">
        <v>42</v>
      </c>
      <c r="C73" s="45"/>
      <c r="D73" s="28">
        <f>C22-C59</f>
        <v>-15544.20000000007</v>
      </c>
      <c r="E73" s="28">
        <f>SUM(C73:D73)</f>
        <v>-15544.20000000007</v>
      </c>
      <c r="F73" s="17"/>
    </row>
    <row r="74" spans="1:5" ht="12.75">
      <c r="A74" s="13"/>
      <c r="B74" s="3" t="s">
        <v>43</v>
      </c>
      <c r="C74" s="28">
        <v>0</v>
      </c>
      <c r="D74" s="28">
        <f>C25-C60</f>
        <v>-12916.190000000002</v>
      </c>
      <c r="E74" s="28">
        <f>SUM(C74:D74)</f>
        <v>-12916.190000000002</v>
      </c>
    </row>
    <row r="75" spans="1:5" ht="15.75">
      <c r="A75" s="5" t="s">
        <v>26</v>
      </c>
      <c r="B75" s="4" t="s">
        <v>40</v>
      </c>
      <c r="C75" s="28">
        <v>0</v>
      </c>
      <c r="D75" s="28">
        <f>D26-C62</f>
        <v>0</v>
      </c>
      <c r="E75" s="28">
        <f>SUM(C75:D75)</f>
        <v>0</v>
      </c>
    </row>
    <row r="76" spans="1:5" ht="15.75">
      <c r="A76" s="5"/>
      <c r="B76" s="65" t="s">
        <v>52</v>
      </c>
      <c r="C76" s="66"/>
      <c r="D76" s="66"/>
      <c r="E76" s="28">
        <f>ROUND(E73+E74+E75,2)</f>
        <v>-28460.39</v>
      </c>
    </row>
    <row r="77" spans="1:5" ht="15.75">
      <c r="A77" s="38"/>
      <c r="B77" s="39"/>
      <c r="C77" s="39"/>
      <c r="D77" s="39"/>
      <c r="E77" s="40"/>
    </row>
    <row r="78" spans="1:5" ht="22.5" customHeight="1">
      <c r="A78" s="62" t="s">
        <v>87</v>
      </c>
      <c r="B78" s="62"/>
      <c r="C78" s="62"/>
      <c r="D78" s="62"/>
      <c r="E78" s="40">
        <f>E71+E76</f>
        <v>-138856.19</v>
      </c>
    </row>
    <row r="79" spans="1:5" ht="15.75">
      <c r="A79" s="38"/>
      <c r="B79" s="39"/>
      <c r="C79" s="39"/>
      <c r="D79" s="39"/>
      <c r="E79" s="40"/>
    </row>
    <row r="80" spans="1:3" ht="12.75">
      <c r="A80" s="1"/>
      <c r="B80" s="2"/>
      <c r="C80" s="50"/>
    </row>
    <row r="81" spans="1:3" ht="15.75">
      <c r="A81" t="s">
        <v>53</v>
      </c>
      <c r="B81" s="17" t="s">
        <v>55</v>
      </c>
      <c r="C81" s="10"/>
    </row>
    <row r="82" spans="1:2" ht="12.75">
      <c r="A82" t="s">
        <v>54</v>
      </c>
      <c r="B82" s="17" t="s">
        <v>56</v>
      </c>
    </row>
    <row r="87" spans="2:3" ht="12.75">
      <c r="B87" s="1"/>
      <c r="C87" s="1"/>
    </row>
    <row r="88" spans="2:3" ht="12.75">
      <c r="B88" s="1"/>
      <c r="C88" s="1"/>
    </row>
    <row r="92" spans="2:3" ht="12.75">
      <c r="B92" s="41" t="s">
        <v>57</v>
      </c>
      <c r="C92" t="s">
        <v>44</v>
      </c>
    </row>
    <row r="93" ht="12.75">
      <c r="B93" s="20"/>
    </row>
    <row r="95" spans="2:3" ht="12.75">
      <c r="B95" s="41" t="s">
        <v>58</v>
      </c>
      <c r="C95" t="s">
        <v>45</v>
      </c>
    </row>
    <row r="96" ht="12.75">
      <c r="A96" s="1"/>
    </row>
  </sheetData>
  <sheetProtection/>
  <mergeCells count="14">
    <mergeCell ref="B72:E72"/>
    <mergeCell ref="B32:C32"/>
    <mergeCell ref="B46:C46"/>
    <mergeCell ref="B58:C58"/>
    <mergeCell ref="A1:E1"/>
    <mergeCell ref="A2:E2"/>
    <mergeCell ref="A3:E3"/>
    <mergeCell ref="B10:E10"/>
    <mergeCell ref="A78:D78"/>
    <mergeCell ref="B14:E14"/>
    <mergeCell ref="B19:E19"/>
    <mergeCell ref="B31:C31"/>
    <mergeCell ref="B71:D71"/>
    <mergeCell ref="B76:D76"/>
  </mergeCells>
  <printOptions/>
  <pageMargins left="0.58" right="0.17" top="0.31" bottom="0.41" header="0.26" footer="0.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Холдинг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ГлБухгалтер</dc:creator>
  <cp:keywords/>
  <dc:description/>
  <cp:lastModifiedBy>User</cp:lastModifiedBy>
  <cp:lastPrinted>2012-05-14T03:51:34Z</cp:lastPrinted>
  <dcterms:created xsi:type="dcterms:W3CDTF">2012-03-05T03:52:24Z</dcterms:created>
  <dcterms:modified xsi:type="dcterms:W3CDTF">2015-04-03T07:12:24Z</dcterms:modified>
  <cp:category/>
  <cp:version/>
  <cp:contentType/>
  <cp:contentStatus/>
</cp:coreProperties>
</file>